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V:\Procedimentos\Concurso Público\01-2022 - Aquisição de serviços de recuperação e reflorestação de terrenos submetidos ao regime florestal ardidos em 2017\Peças finais assinadas\Esclarecimentos\"/>
    </mc:Choice>
  </mc:AlternateContent>
  <xr:revisionPtr revIDLastSave="0" documentId="13_ncr:1_{43543936-C438-46E5-8F68-D763B9717DFD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MC Op_Florestais_Plantação" sheetId="6" r:id="rId1"/>
  </sheets>
  <definedNames>
    <definedName name="_xlnm.Print_Area" localSheetId="0">'MC Op_Florestais_Plantação'!$B$1:$I$10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6" l="1"/>
  <c r="I16" i="6"/>
  <c r="I15" i="6"/>
  <c r="I14" i="6"/>
  <c r="I13" i="6"/>
  <c r="I12" i="6"/>
  <c r="I8" i="6"/>
  <c r="I10" i="6" s="1"/>
  <c r="I7" i="6"/>
  <c r="I6" i="6"/>
  <c r="I5" i="6"/>
  <c r="I4" i="6"/>
  <c r="I24" i="6"/>
  <c r="I11" i="6"/>
  <c r="I18" i="6" l="1"/>
  <c r="I21" i="6" s="1"/>
  <c r="I17" i="6"/>
  <c r="I9" i="6"/>
  <c r="I20" i="6"/>
  <c r="I22" i="6" l="1"/>
  <c r="I23" i="6" s="1"/>
</calcChain>
</file>

<file path=xl/sharedStrings.xml><?xml version="1.0" encoding="utf-8"?>
<sst xmlns="http://schemas.openxmlformats.org/spreadsheetml/2006/main" count="61" uniqueCount="37">
  <si>
    <t>Tipologia</t>
  </si>
  <si>
    <t>Ação</t>
  </si>
  <si>
    <t xml:space="preserve">Operação </t>
  </si>
  <si>
    <t>Preparação de Terreno - controlo da vegetação espontânea</t>
  </si>
  <si>
    <t>Unidade</t>
  </si>
  <si>
    <t>Custo</t>
  </si>
  <si>
    <t>hora</t>
  </si>
  <si>
    <t>Trator 4x4 ou de lagartas, de 90Hp, equip. c/ corta-matos de martelos</t>
  </si>
  <si>
    <t>Plantação</t>
  </si>
  <si>
    <t>planta</t>
  </si>
  <si>
    <t>Adubo composto (10:10:22) de libertação controlada para aplicação de fundo ou de cobertura localizada, na razão de 100gr/planta</t>
  </si>
  <si>
    <t>jornal</t>
  </si>
  <si>
    <t xml:space="preserve">Matriz de Custos de Operações e de Ações Florestais </t>
  </si>
  <si>
    <t>Ano</t>
  </si>
  <si>
    <t>Tipo de Intervenção</t>
  </si>
  <si>
    <t>Instalação de povoamentos florestais através de plantação</t>
  </si>
  <si>
    <t>Local de Intervenção</t>
  </si>
  <si>
    <t>Custo unitário (€/ha)</t>
  </si>
  <si>
    <t>Orçamento Total s/IVA (€)</t>
  </si>
  <si>
    <t>Orçamento Total c/IVA (6%) (€)</t>
  </si>
  <si>
    <t>Sub-total</t>
  </si>
  <si>
    <t>Limpeza moto-manual de matos (motorroçadoura/motosserra) com remoção</t>
  </si>
  <si>
    <t>Retancha</t>
  </si>
  <si>
    <t>ha</t>
  </si>
  <si>
    <t>Rearborização de ardidos (incêndio ocorrido em 2017)</t>
  </si>
  <si>
    <t>Talhões: 66, 67, 72 a 75, 84 a 87, 94 a 97, 104 a 108, 114 a 119, 125 a 131, 138 a 144</t>
  </si>
  <si>
    <t>Talhões:   150 a 156, 161 a 169, 175 a 184, 189 a 200, 204 a 215, 216 a 227, 228 a 236, 237 a 242</t>
  </si>
  <si>
    <t>Área (ha)</t>
  </si>
  <si>
    <t>Area Investimento (incluindo a área de aceiros e arrifes)</t>
  </si>
  <si>
    <t>(20%) da Área Total do Ano 2</t>
  </si>
  <si>
    <t>Plantas pinus pinaster (1250)</t>
  </si>
  <si>
    <t>Plantas pinus pinea (300)</t>
  </si>
  <si>
    <t>Plantação com tubo plantador e adubação de fundo ou de cobertura</t>
  </si>
  <si>
    <t>Abertura de regos de plantação, operando com Trator 4x4 ou de lagartas,de 90hp, com 1 dente e equipado com 1 aiveca</t>
  </si>
  <si>
    <t>Abertura de regos de plantação,  operando com Trator 4x4 ou de lagartas,de 90hp, com 1 dente e equipado com 1 aiveca</t>
  </si>
  <si>
    <t>(20%) da Área Total do Ano 1</t>
  </si>
  <si>
    <t xml:space="preserve"> Area Intervenção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</si>
</sst>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816]General"/>
    <numFmt numFmtId="165" formatCode="#,##0.00\ &quot;€&quot;"/>
    <numFmt numFmtId="166" formatCode="#,##0.000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9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n">
        <color auto="1"/>
      </right>
      <top style="medium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164" fontId="1" fillId="0" borderId="0"/>
  </cellStyleXfs>
  <cellXfs count="11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3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6" xfId="0" applyFont="1" applyBorder="1" applyAlignment="1">
      <alignment horizontal="left" vertical="center" indent="1"/>
    </xf>
    <xf numFmtId="0" fontId="4" fillId="0" borderId="8" xfId="0" applyFont="1" applyBorder="1" applyAlignment="1">
      <alignment horizontal="left" vertical="center" indent="1"/>
    </xf>
    <xf numFmtId="0" fontId="4" fillId="0" borderId="9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0" fontId="4" fillId="3" borderId="2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indent="1"/>
    </xf>
    <xf numFmtId="165" fontId="4" fillId="0" borderId="15" xfId="0" applyNumberFormat="1" applyFont="1" applyBorder="1" applyAlignment="1">
      <alignment horizontal="center" vertical="center"/>
    </xf>
    <xf numFmtId="0" fontId="4" fillId="3" borderId="10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/>
    </xf>
    <xf numFmtId="166" fontId="4" fillId="0" borderId="15" xfId="0" applyNumberFormat="1" applyFont="1" applyBorder="1" applyAlignment="1">
      <alignment horizontal="center" vertical="center"/>
    </xf>
    <xf numFmtId="165" fontId="4" fillId="0" borderId="10" xfId="0" applyNumberFormat="1" applyFont="1" applyBorder="1" applyAlignment="1">
      <alignment horizontal="center" vertical="center"/>
    </xf>
    <xf numFmtId="165" fontId="4" fillId="0" borderId="13" xfId="0" applyNumberFormat="1" applyFont="1" applyBorder="1" applyAlignment="1">
      <alignment horizontal="center" vertical="center"/>
    </xf>
    <xf numFmtId="166" fontId="3" fillId="2" borderId="12" xfId="0" applyNumberFormat="1" applyFont="1" applyFill="1" applyBorder="1" applyAlignment="1">
      <alignment horizontal="center" vertical="center"/>
    </xf>
    <xf numFmtId="166" fontId="6" fillId="4" borderId="26" xfId="0" applyNumberFormat="1" applyFont="1" applyFill="1" applyBorder="1" applyAlignment="1">
      <alignment horizontal="center"/>
    </xf>
    <xf numFmtId="4" fontId="6" fillId="4" borderId="26" xfId="0" applyNumberFormat="1" applyFont="1" applyFill="1" applyBorder="1" applyAlignment="1">
      <alignment horizontal="center"/>
    </xf>
    <xf numFmtId="165" fontId="6" fillId="4" borderId="26" xfId="0" applyNumberFormat="1" applyFont="1" applyFill="1" applyBorder="1" applyAlignment="1">
      <alignment horizontal="center"/>
    </xf>
    <xf numFmtId="4" fontId="6" fillId="4" borderId="27" xfId="0" applyNumberFormat="1" applyFont="1" applyFill="1" applyBorder="1" applyAlignment="1">
      <alignment horizontal="center"/>
    </xf>
    <xf numFmtId="0" fontId="5" fillId="0" borderId="12" xfId="0" applyFont="1" applyBorder="1" applyAlignment="1">
      <alignment horizontal="center" vertical="center" wrapText="1"/>
    </xf>
    <xf numFmtId="0" fontId="3" fillId="5" borderId="33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indent="1"/>
    </xf>
    <xf numFmtId="165" fontId="4" fillId="0" borderId="34" xfId="0" applyNumberFormat="1" applyFont="1" applyBorder="1" applyAlignment="1">
      <alignment horizontal="center" vertical="center"/>
    </xf>
    <xf numFmtId="166" fontId="4" fillId="0" borderId="34" xfId="0" applyNumberFormat="1" applyFont="1" applyBorder="1" applyAlignment="1">
      <alignment horizontal="center" vertical="center"/>
    </xf>
    <xf numFmtId="166" fontId="3" fillId="0" borderId="30" xfId="0" applyNumberFormat="1" applyFont="1" applyBorder="1" applyAlignment="1">
      <alignment horizontal="center" vertical="center"/>
    </xf>
    <xf numFmtId="165" fontId="0" fillId="0" borderId="0" xfId="0" applyNumberFormat="1"/>
    <xf numFmtId="165" fontId="4" fillId="0" borderId="0" xfId="0" applyNumberFormat="1" applyFont="1" applyAlignment="1">
      <alignment vertical="center"/>
    </xf>
    <xf numFmtId="165" fontId="4" fillId="0" borderId="0" xfId="0" applyNumberFormat="1" applyFont="1"/>
    <xf numFmtId="166" fontId="4" fillId="0" borderId="9" xfId="0" applyNumberFormat="1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5" fontId="4" fillId="0" borderId="9" xfId="0" applyNumberFormat="1" applyFont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indent="1"/>
    </xf>
    <xf numFmtId="165" fontId="4" fillId="3" borderId="9" xfId="0" applyNumberFormat="1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 wrapText="1"/>
    </xf>
    <xf numFmtId="0" fontId="3" fillId="4" borderId="40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indent="1"/>
    </xf>
    <xf numFmtId="166" fontId="3" fillId="2" borderId="30" xfId="0" applyNumberFormat="1" applyFont="1" applyFill="1" applyBorder="1" applyAlignment="1">
      <alignment horizontal="center" vertical="center"/>
    </xf>
    <xf numFmtId="166" fontId="4" fillId="3" borderId="10" xfId="0" applyNumberFormat="1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left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5" borderId="41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right" vertical="center" wrapText="1"/>
    </xf>
    <xf numFmtId="0" fontId="3" fillId="2" borderId="32" xfId="0" applyFont="1" applyFill="1" applyBorder="1" applyAlignment="1">
      <alignment horizontal="right" vertical="center" wrapText="1"/>
    </xf>
    <xf numFmtId="0" fontId="3" fillId="2" borderId="36" xfId="0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66" fontId="6" fillId="4" borderId="49" xfId="0" applyNumberFormat="1" applyFont="1" applyFill="1" applyBorder="1" applyAlignment="1">
      <alignment horizontal="center"/>
    </xf>
    <xf numFmtId="166" fontId="6" fillId="4" borderId="50" xfId="0" applyNumberFormat="1" applyFont="1" applyFill="1" applyBorder="1" applyAlignment="1">
      <alignment horizontal="center"/>
    </xf>
    <xf numFmtId="166" fontId="6" fillId="4" borderId="51" xfId="0" applyNumberFormat="1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3" fillId="2" borderId="28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4" borderId="29" xfId="0" applyFont="1" applyFill="1" applyBorder="1" applyAlignment="1">
      <alignment horizontal="right" wrapText="1"/>
    </xf>
    <xf numFmtId="0" fontId="3" fillId="4" borderId="26" xfId="0" applyFont="1" applyFill="1" applyBorder="1" applyAlignment="1">
      <alignment horizontal="right" wrapText="1"/>
    </xf>
    <xf numFmtId="4" fontId="4" fillId="0" borderId="9" xfId="0" applyNumberFormat="1" applyFont="1" applyBorder="1" applyAlignment="1" applyProtection="1">
      <alignment horizontal="center" vertical="center"/>
      <protection locked="0"/>
    </xf>
    <xf numFmtId="4" fontId="4" fillId="0" borderId="42" xfId="0" applyNumberFormat="1" applyFont="1" applyBorder="1" applyAlignment="1" applyProtection="1">
      <alignment horizontal="center" vertical="center"/>
      <protection locked="0"/>
    </xf>
    <xf numFmtId="2" fontId="4" fillId="0" borderId="9" xfId="0" applyNumberFormat="1" applyFont="1" applyBorder="1" applyAlignment="1" applyProtection="1">
      <alignment horizontal="center" vertical="center"/>
      <protection locked="0"/>
    </xf>
    <xf numFmtId="4" fontId="4" fillId="0" borderId="9" xfId="0" applyNumberFormat="1" applyFont="1" applyBorder="1" applyAlignment="1" applyProtection="1">
      <alignment horizontal="center" vertical="center" wrapText="1"/>
      <protection locked="0"/>
    </xf>
    <xf numFmtId="4" fontId="4" fillId="3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3" borderId="9" xfId="0" applyNumberFormat="1" applyFont="1" applyFill="1" applyBorder="1" applyAlignment="1" applyProtection="1">
      <alignment horizontal="center" vertical="center"/>
      <protection locked="0"/>
    </xf>
    <xf numFmtId="4" fontId="4" fillId="3" borderId="42" xfId="0" applyNumberFormat="1" applyFont="1" applyFill="1" applyBorder="1" applyAlignment="1" applyProtection="1">
      <alignment horizontal="center" vertical="center"/>
      <protection locked="0"/>
    </xf>
    <xf numFmtId="4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44" xfId="0" applyNumberFormat="1" applyFont="1" applyBorder="1" applyAlignment="1" applyProtection="1">
      <alignment horizontal="center" vertical="center"/>
      <protection locked="0"/>
    </xf>
    <xf numFmtId="4" fontId="3" fillId="2" borderId="32" xfId="0" applyNumberFormat="1" applyFont="1" applyFill="1" applyBorder="1" applyAlignment="1" applyProtection="1">
      <alignment horizontal="center" vertical="center"/>
      <protection locked="0"/>
    </xf>
    <xf numFmtId="165" fontId="3" fillId="2" borderId="23" xfId="0" applyNumberFormat="1" applyFont="1" applyFill="1" applyBorder="1" applyAlignment="1" applyProtection="1">
      <alignment horizontal="center" vertical="center"/>
      <protection locked="0"/>
    </xf>
    <xf numFmtId="4" fontId="3" fillId="2" borderId="45" xfId="0" applyNumberFormat="1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/>
      <protection locked="0"/>
    </xf>
    <xf numFmtId="4" fontId="4" fillId="0" borderId="20" xfId="0" applyNumberFormat="1" applyFont="1" applyBorder="1" applyAlignment="1" applyProtection="1">
      <alignment horizontal="center" vertical="center"/>
      <protection locked="0"/>
    </xf>
    <xf numFmtId="4" fontId="4" fillId="0" borderId="21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 applyProtection="1">
      <alignment horizontal="center" vertical="center"/>
      <protection locked="0"/>
    </xf>
    <xf numFmtId="4" fontId="4" fillId="0" borderId="25" xfId="0" applyNumberFormat="1" applyFont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horizontal="center" vertical="center" wrapText="1"/>
      <protection locked="0"/>
    </xf>
    <xf numFmtId="165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5" xfId="0" applyNumberFormat="1" applyFont="1" applyBorder="1" applyAlignment="1" applyProtection="1">
      <alignment horizontal="center" vertical="center"/>
      <protection locked="0"/>
    </xf>
    <xf numFmtId="4" fontId="4" fillId="0" borderId="16" xfId="0" applyNumberFormat="1" applyFont="1" applyBorder="1" applyAlignment="1" applyProtection="1">
      <alignment horizontal="center" vertical="center"/>
      <protection locked="0"/>
    </xf>
    <xf numFmtId="4" fontId="3" fillId="0" borderId="30" xfId="0" applyNumberFormat="1" applyFont="1" applyBorder="1" applyAlignment="1" applyProtection="1">
      <alignment horizontal="center" vertical="center"/>
      <protection locked="0"/>
    </xf>
    <xf numFmtId="2" fontId="4" fillId="0" borderId="34" xfId="0" applyNumberFormat="1" applyFont="1" applyBorder="1" applyAlignment="1" applyProtection="1">
      <alignment horizontal="center" vertical="center"/>
      <protection locked="0"/>
    </xf>
    <xf numFmtId="4" fontId="4" fillId="0" borderId="34" xfId="0" applyNumberFormat="1" applyFont="1" applyBorder="1" applyAlignment="1" applyProtection="1">
      <alignment horizontal="center" vertical="center"/>
      <protection locked="0"/>
    </xf>
    <xf numFmtId="4" fontId="4" fillId="0" borderId="35" xfId="0" applyNumberFormat="1" applyFont="1" applyBorder="1" applyAlignment="1" applyProtection="1">
      <alignment horizontal="center" vertical="center"/>
      <protection locked="0"/>
    </xf>
    <xf numFmtId="2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12" xfId="0" applyNumberFormat="1" applyFont="1" applyFill="1" applyBorder="1" applyAlignment="1" applyProtection="1">
      <alignment horizontal="center" vertical="center"/>
      <protection locked="0"/>
    </xf>
    <xf numFmtId="4" fontId="3" fillId="2" borderId="22" xfId="0" applyNumberFormat="1" applyFont="1" applyFill="1" applyBorder="1" applyAlignment="1" applyProtection="1">
      <alignment horizontal="center" vertical="center"/>
      <protection locked="0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25"/>
  <sheetViews>
    <sheetView tabSelected="1" zoomScale="80" zoomScaleNormal="80" workbookViewId="0">
      <selection activeCell="J7" sqref="J7"/>
    </sheetView>
  </sheetViews>
  <sheetFormatPr defaultRowHeight="14.4" x14ac:dyDescent="0.3"/>
  <cols>
    <col min="1" max="1" width="7.5546875" customWidth="1"/>
    <col min="2" max="2" width="18.88671875" bestFit="1" customWidth="1"/>
    <col min="3" max="3" width="22.44140625" customWidth="1"/>
    <col min="4" max="4" width="17.33203125" bestFit="1" customWidth="1"/>
    <col min="5" max="5" width="27.6640625" bestFit="1" customWidth="1"/>
    <col min="6" max="6" width="47.6640625" customWidth="1"/>
    <col min="7" max="7" width="9.44140625" customWidth="1"/>
    <col min="8" max="8" width="13.5546875" customWidth="1"/>
    <col min="9" max="9" width="9.5546875" customWidth="1"/>
    <col min="10" max="10" width="12.88671875" customWidth="1"/>
    <col min="11" max="11" width="15.33203125" customWidth="1"/>
    <col min="12" max="12" width="14.6640625" customWidth="1"/>
    <col min="14" max="16" width="9.109375" style="34"/>
  </cols>
  <sheetData>
    <row r="1" spans="1:19" ht="21" x14ac:dyDescent="0.4">
      <c r="A1" s="56" t="s">
        <v>12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9" ht="15" thickBot="1" x14ac:dyDescent="0.35"/>
    <row r="3" spans="1:19" s="1" customFormat="1" ht="45" customHeight="1" x14ac:dyDescent="0.3">
      <c r="A3" s="42" t="s">
        <v>13</v>
      </c>
      <c r="B3" s="43" t="s">
        <v>0</v>
      </c>
      <c r="C3" s="43" t="s">
        <v>14</v>
      </c>
      <c r="D3" s="43" t="s">
        <v>16</v>
      </c>
      <c r="E3" s="44" t="s">
        <v>2</v>
      </c>
      <c r="F3" s="44" t="s">
        <v>1</v>
      </c>
      <c r="G3" s="44" t="s">
        <v>4</v>
      </c>
      <c r="H3" s="44" t="s">
        <v>5</v>
      </c>
      <c r="I3" s="45" t="s">
        <v>27</v>
      </c>
      <c r="J3" s="46" t="s">
        <v>17</v>
      </c>
      <c r="K3" s="46" t="s">
        <v>18</v>
      </c>
      <c r="L3" s="47" t="s">
        <v>19</v>
      </c>
      <c r="N3" s="35"/>
      <c r="O3" s="35"/>
      <c r="P3" s="35"/>
    </row>
    <row r="4" spans="1:19" s="2" customFormat="1" ht="30" customHeight="1" x14ac:dyDescent="0.3">
      <c r="A4" s="57">
        <v>1</v>
      </c>
      <c r="B4" s="63" t="s">
        <v>24</v>
      </c>
      <c r="C4" s="60" t="s">
        <v>15</v>
      </c>
      <c r="D4" s="60" t="s">
        <v>25</v>
      </c>
      <c r="E4" s="59" t="s">
        <v>3</v>
      </c>
      <c r="F4" s="16" t="s">
        <v>21</v>
      </c>
      <c r="G4" s="7" t="s">
        <v>11</v>
      </c>
      <c r="H4" s="18"/>
      <c r="I4" s="37">
        <f>(7064836.679505+486906.940868+282852.546093)/10000</f>
        <v>783.45961664660001</v>
      </c>
      <c r="J4" s="90"/>
      <c r="K4" s="90"/>
      <c r="L4" s="91"/>
      <c r="N4" s="36"/>
      <c r="O4" s="36"/>
      <c r="P4" s="36"/>
    </row>
    <row r="5" spans="1:19" s="2" customFormat="1" ht="30" customHeight="1" x14ac:dyDescent="0.3">
      <c r="A5" s="57"/>
      <c r="B5" s="63"/>
      <c r="C5" s="60"/>
      <c r="D5" s="60"/>
      <c r="E5" s="59"/>
      <c r="F5" s="16" t="s">
        <v>7</v>
      </c>
      <c r="G5" s="7" t="s">
        <v>6</v>
      </c>
      <c r="H5" s="18"/>
      <c r="I5" s="37">
        <f>(7064836.679505+486906.940868+282852.546093)/10000</f>
        <v>783.45961664660001</v>
      </c>
      <c r="J5" s="90"/>
      <c r="K5" s="90"/>
      <c r="L5" s="91"/>
      <c r="N5" s="36"/>
      <c r="O5" s="36"/>
      <c r="P5" s="36"/>
      <c r="S5"/>
    </row>
    <row r="6" spans="1:19" s="2" customFormat="1" ht="41.4" x14ac:dyDescent="0.3">
      <c r="A6" s="57"/>
      <c r="B6" s="63"/>
      <c r="C6" s="60"/>
      <c r="D6" s="60"/>
      <c r="E6" s="59"/>
      <c r="F6" s="16" t="s">
        <v>34</v>
      </c>
      <c r="G6" s="7" t="s">
        <v>6</v>
      </c>
      <c r="H6" s="18"/>
      <c r="I6" s="37">
        <f>(7064836.679505+486906.940868)/10000</f>
        <v>755.17436203729994</v>
      </c>
      <c r="J6" s="92"/>
      <c r="K6" s="90"/>
      <c r="L6" s="91"/>
      <c r="N6" s="36"/>
      <c r="O6" s="36"/>
      <c r="P6" s="36"/>
    </row>
    <row r="7" spans="1:19" s="2" customFormat="1" ht="34.5" customHeight="1" x14ac:dyDescent="0.3">
      <c r="A7" s="57"/>
      <c r="B7" s="63"/>
      <c r="C7" s="60"/>
      <c r="D7" s="60"/>
      <c r="E7" s="38"/>
      <c r="F7" s="52" t="s">
        <v>30</v>
      </c>
      <c r="G7" s="7" t="s">
        <v>9</v>
      </c>
      <c r="H7" s="39"/>
      <c r="I7" s="37">
        <f>(7064836.679505)/10000</f>
        <v>706.48366795050003</v>
      </c>
      <c r="J7" s="93"/>
      <c r="K7" s="90"/>
      <c r="L7" s="91"/>
      <c r="N7" s="36"/>
      <c r="O7" s="36"/>
      <c r="P7" s="36"/>
    </row>
    <row r="8" spans="1:19" s="2" customFormat="1" ht="30" customHeight="1" x14ac:dyDescent="0.3">
      <c r="A8" s="57"/>
      <c r="B8" s="63"/>
      <c r="C8" s="60"/>
      <c r="D8" s="60"/>
      <c r="E8" s="59" t="s">
        <v>8</v>
      </c>
      <c r="F8" s="52" t="s">
        <v>31</v>
      </c>
      <c r="G8" s="40" t="s">
        <v>9</v>
      </c>
      <c r="H8" s="41"/>
      <c r="I8" s="37">
        <f>(486906.940868)/10000</f>
        <v>48.690694086800001</v>
      </c>
      <c r="J8" s="94"/>
      <c r="K8" s="95"/>
      <c r="L8" s="96"/>
      <c r="N8" s="36"/>
      <c r="O8" s="36"/>
      <c r="P8" s="36"/>
    </row>
    <row r="9" spans="1:19" s="2" customFormat="1" ht="41.4" x14ac:dyDescent="0.3">
      <c r="A9" s="57"/>
      <c r="B9" s="63"/>
      <c r="C9" s="60"/>
      <c r="D9" s="60"/>
      <c r="E9" s="59"/>
      <c r="F9" s="16" t="s">
        <v>10</v>
      </c>
      <c r="G9" s="7" t="s">
        <v>9</v>
      </c>
      <c r="H9" s="18"/>
      <c r="I9" s="37">
        <f>I8+I7</f>
        <v>755.17436203730006</v>
      </c>
      <c r="J9" s="95"/>
      <c r="K9" s="90"/>
      <c r="L9" s="91"/>
      <c r="N9" s="36"/>
      <c r="O9" s="34"/>
      <c r="P9" s="36"/>
    </row>
    <row r="10" spans="1:19" s="2" customFormat="1" ht="30" customHeight="1" thickBot="1" x14ac:dyDescent="0.35">
      <c r="A10" s="58"/>
      <c r="B10" s="64"/>
      <c r="C10" s="61"/>
      <c r="D10" s="61"/>
      <c r="E10" s="62"/>
      <c r="F10" s="48" t="s">
        <v>32</v>
      </c>
      <c r="G10" s="49" t="s">
        <v>11</v>
      </c>
      <c r="H10" s="21"/>
      <c r="I10" s="37">
        <f>I8+I7</f>
        <v>755.17436203730006</v>
      </c>
      <c r="J10" s="97"/>
      <c r="K10" s="97"/>
      <c r="L10" s="98"/>
      <c r="N10" s="36"/>
      <c r="O10" s="36"/>
      <c r="P10" s="36"/>
    </row>
    <row r="11" spans="1:19" s="2" customFormat="1" ht="21.6" customHeight="1" thickBot="1" x14ac:dyDescent="0.35">
      <c r="A11" s="65" t="s">
        <v>20</v>
      </c>
      <c r="B11" s="66"/>
      <c r="C11" s="66"/>
      <c r="D11" s="66"/>
      <c r="E11" s="66"/>
      <c r="F11" s="66"/>
      <c r="G11" s="66"/>
      <c r="H11" s="66"/>
      <c r="I11" s="50">
        <f>I4</f>
        <v>783.45961664660001</v>
      </c>
      <c r="J11" s="99"/>
      <c r="K11" s="100"/>
      <c r="L11" s="101"/>
      <c r="N11" s="36"/>
      <c r="O11" s="36"/>
      <c r="P11" s="36"/>
    </row>
    <row r="12" spans="1:19" s="2" customFormat="1" ht="35.25" customHeight="1" thickBot="1" x14ac:dyDescent="0.35">
      <c r="A12" s="68">
        <v>2</v>
      </c>
      <c r="B12" s="71" t="s">
        <v>24</v>
      </c>
      <c r="C12" s="74" t="s">
        <v>15</v>
      </c>
      <c r="D12" s="74" t="s">
        <v>26</v>
      </c>
      <c r="E12" s="77" t="s">
        <v>3</v>
      </c>
      <c r="F12" s="14" t="s">
        <v>21</v>
      </c>
      <c r="G12" s="8" t="s">
        <v>11</v>
      </c>
      <c r="H12" s="20"/>
      <c r="I12" s="51">
        <f>(7408044.948503+43115.1337449999+206685.728156)/10000</f>
        <v>765.78458104039998</v>
      </c>
      <c r="J12" s="102"/>
      <c r="K12" s="102"/>
      <c r="L12" s="103"/>
      <c r="N12" s="36"/>
      <c r="O12" s="36"/>
      <c r="P12" s="36"/>
    </row>
    <row r="13" spans="1:19" s="2" customFormat="1" ht="35.25" customHeight="1" thickBot="1" x14ac:dyDescent="0.35">
      <c r="A13" s="69"/>
      <c r="B13" s="72"/>
      <c r="C13" s="75"/>
      <c r="D13" s="75"/>
      <c r="E13" s="78"/>
      <c r="F13" s="10" t="s">
        <v>7</v>
      </c>
      <c r="G13" s="6" t="s">
        <v>6</v>
      </c>
      <c r="H13" s="18"/>
      <c r="I13" s="51">
        <f>(7408044.948503+43115.1337449999+206685.728156)/10000</f>
        <v>765.78458104039998</v>
      </c>
      <c r="J13" s="92"/>
      <c r="K13" s="90"/>
      <c r="L13" s="104"/>
      <c r="N13" s="36"/>
      <c r="O13" s="36"/>
      <c r="P13" s="36"/>
    </row>
    <row r="14" spans="1:19" s="2" customFormat="1" ht="41.25" customHeight="1" thickBot="1" x14ac:dyDescent="0.35">
      <c r="A14" s="69"/>
      <c r="B14" s="72"/>
      <c r="C14" s="75"/>
      <c r="D14" s="75"/>
      <c r="E14" s="79"/>
      <c r="F14" s="11" t="s">
        <v>33</v>
      </c>
      <c r="G14" s="5" t="s">
        <v>6</v>
      </c>
      <c r="H14" s="21"/>
      <c r="I14" s="51">
        <f>(7408044.948503+43115.1337449999)/10000</f>
        <v>745.1160082248</v>
      </c>
      <c r="J14" s="105"/>
      <c r="K14" s="97"/>
      <c r="L14" s="106"/>
      <c r="N14" s="36"/>
      <c r="O14" s="36"/>
      <c r="P14" s="36"/>
    </row>
    <row r="15" spans="1:19" s="2" customFormat="1" ht="35.25" customHeight="1" thickBot="1" x14ac:dyDescent="0.35">
      <c r="A15" s="69"/>
      <c r="B15" s="72"/>
      <c r="C15" s="75"/>
      <c r="D15" s="75"/>
      <c r="E15" s="27"/>
      <c r="F15" s="52" t="s">
        <v>30</v>
      </c>
      <c r="G15" s="4" t="s">
        <v>9</v>
      </c>
      <c r="H15" s="17"/>
      <c r="I15" s="51">
        <f>(7408044.948503)/10000</f>
        <v>740.80449485029999</v>
      </c>
      <c r="J15" s="107"/>
      <c r="K15" s="102"/>
      <c r="L15" s="103"/>
      <c r="N15" s="36"/>
      <c r="O15" s="36"/>
      <c r="P15" s="36"/>
    </row>
    <row r="16" spans="1:19" s="2" customFormat="1" ht="30" customHeight="1" thickBot="1" x14ac:dyDescent="0.35">
      <c r="A16" s="69"/>
      <c r="B16" s="72"/>
      <c r="C16" s="75"/>
      <c r="D16" s="75"/>
      <c r="E16" s="27"/>
      <c r="F16" s="52" t="s">
        <v>31</v>
      </c>
      <c r="G16" s="8" t="s">
        <v>9</v>
      </c>
      <c r="H16" s="17"/>
      <c r="I16" s="51">
        <f>(43115.1337449999)/10000</f>
        <v>4.3115133744999898</v>
      </c>
      <c r="J16" s="107"/>
      <c r="K16" s="102"/>
      <c r="L16" s="103"/>
      <c r="N16" s="36"/>
      <c r="O16" s="36"/>
      <c r="P16" s="36"/>
    </row>
    <row r="17" spans="1:16" s="2" customFormat="1" ht="41.25" customHeight="1" thickBot="1" x14ac:dyDescent="0.35">
      <c r="A17" s="69"/>
      <c r="B17" s="72"/>
      <c r="C17" s="75"/>
      <c r="D17" s="75"/>
      <c r="E17" s="78"/>
      <c r="F17" s="9" t="s">
        <v>10</v>
      </c>
      <c r="G17" s="3" t="s">
        <v>9</v>
      </c>
      <c r="H17" s="18"/>
      <c r="I17" s="51">
        <f>I15+I16</f>
        <v>745.1160082248</v>
      </c>
      <c r="J17" s="95"/>
      <c r="K17" s="90"/>
      <c r="L17" s="104"/>
      <c r="N17" s="36"/>
      <c r="O17" s="36"/>
      <c r="P17" s="36"/>
    </row>
    <row r="18" spans="1:16" s="2" customFormat="1" ht="35.25" customHeight="1" thickBot="1" x14ac:dyDescent="0.35">
      <c r="A18" s="69"/>
      <c r="B18" s="72"/>
      <c r="C18" s="75"/>
      <c r="D18" s="76"/>
      <c r="E18" s="79"/>
      <c r="F18" s="11" t="s">
        <v>32</v>
      </c>
      <c r="G18" s="5" t="s">
        <v>11</v>
      </c>
      <c r="H18" s="21"/>
      <c r="I18" s="51">
        <f>I15+I16</f>
        <v>745.1160082248</v>
      </c>
      <c r="J18" s="97"/>
      <c r="K18" s="97"/>
      <c r="L18" s="106"/>
      <c r="N18" s="36"/>
      <c r="O18" s="36"/>
      <c r="P18" s="36"/>
    </row>
    <row r="19" spans="1:16" s="2" customFormat="1" ht="35.25" customHeight="1" thickBot="1" x14ac:dyDescent="0.35">
      <c r="A19" s="70"/>
      <c r="B19" s="73"/>
      <c r="C19" s="76"/>
      <c r="D19" s="80" t="s">
        <v>22</v>
      </c>
      <c r="E19" s="81"/>
      <c r="F19" s="15" t="s">
        <v>35</v>
      </c>
      <c r="G19" s="12" t="s">
        <v>23</v>
      </c>
      <c r="H19" s="13"/>
      <c r="I19" s="19">
        <f>I10*20%</f>
        <v>151.03487240746003</v>
      </c>
      <c r="J19" s="108"/>
      <c r="K19" s="109"/>
      <c r="L19" s="110"/>
      <c r="N19" s="36"/>
      <c r="O19" s="36"/>
      <c r="P19" s="36"/>
    </row>
    <row r="20" spans="1:16" s="2" customFormat="1" ht="22.5" customHeight="1" thickBot="1" x14ac:dyDescent="0.35">
      <c r="A20" s="65" t="s">
        <v>20</v>
      </c>
      <c r="B20" s="66"/>
      <c r="C20" s="66"/>
      <c r="D20" s="66"/>
      <c r="E20" s="66"/>
      <c r="F20" s="66"/>
      <c r="G20" s="66"/>
      <c r="H20" s="67"/>
      <c r="I20" s="33">
        <f>I19+I18</f>
        <v>896.15088063226005</v>
      </c>
      <c r="J20" s="111"/>
      <c r="K20" s="111"/>
      <c r="L20" s="111"/>
      <c r="N20" s="36"/>
      <c r="O20" s="36"/>
      <c r="P20" s="36"/>
    </row>
    <row r="21" spans="1:16" s="2" customFormat="1" ht="29.25" customHeight="1" thickBot="1" x14ac:dyDescent="0.35">
      <c r="A21" s="28"/>
      <c r="B21" s="53" t="s">
        <v>22</v>
      </c>
      <c r="C21" s="54"/>
      <c r="D21" s="54"/>
      <c r="E21" s="55"/>
      <c r="F21" s="29" t="s">
        <v>29</v>
      </c>
      <c r="G21" s="30" t="s">
        <v>23</v>
      </c>
      <c r="H21" s="31"/>
      <c r="I21" s="32">
        <f>I18*20%</f>
        <v>149.02320164496001</v>
      </c>
      <c r="J21" s="112"/>
      <c r="K21" s="113"/>
      <c r="L21" s="114"/>
      <c r="N21" s="36"/>
      <c r="O21" s="36"/>
      <c r="P21" s="36"/>
    </row>
    <row r="22" spans="1:16" s="2" customFormat="1" ht="24" customHeight="1" thickTop="1" thickBot="1" x14ac:dyDescent="0.35">
      <c r="A22" s="86" t="s">
        <v>20</v>
      </c>
      <c r="B22" s="87"/>
      <c r="C22" s="87"/>
      <c r="D22" s="87"/>
      <c r="E22" s="87"/>
      <c r="F22" s="87"/>
      <c r="G22" s="87"/>
      <c r="H22" s="87"/>
      <c r="I22" s="22">
        <f>I21</f>
        <v>149.02320164496001</v>
      </c>
      <c r="J22" s="115"/>
      <c r="K22" s="116"/>
      <c r="L22" s="117"/>
      <c r="N22" s="36"/>
      <c r="O22" s="36"/>
      <c r="P22" s="36"/>
    </row>
    <row r="23" spans="1:16" ht="21" customHeight="1" thickBot="1" x14ac:dyDescent="0.35">
      <c r="A23" s="88" t="s">
        <v>36</v>
      </c>
      <c r="B23" s="89"/>
      <c r="C23" s="89"/>
      <c r="D23" s="89"/>
      <c r="E23" s="89"/>
      <c r="F23" s="89"/>
      <c r="G23" s="89"/>
      <c r="H23" s="89"/>
      <c r="I23" s="23">
        <f>I22+I20+I11</f>
        <v>1828.6336989238202</v>
      </c>
      <c r="J23" s="24"/>
      <c r="K23" s="25"/>
      <c r="L23" s="26"/>
      <c r="N23" s="85"/>
      <c r="O23" s="85"/>
      <c r="P23" s="85"/>
    </row>
    <row r="24" spans="1:16" ht="15.6" thickTop="1" thickBot="1" x14ac:dyDescent="0.35">
      <c r="A24" s="88" t="s">
        <v>28</v>
      </c>
      <c r="B24" s="89"/>
      <c r="C24" s="89"/>
      <c r="D24" s="89"/>
      <c r="E24" s="89"/>
      <c r="F24" s="89"/>
      <c r="G24" s="89"/>
      <c r="H24" s="89"/>
      <c r="I24" s="23">
        <f>16335368.286/10000</f>
        <v>1633.5368286</v>
      </c>
      <c r="J24" s="82"/>
      <c r="K24" s="83"/>
      <c r="L24" s="84"/>
      <c r="N24" s="85"/>
      <c r="O24" s="85"/>
      <c r="P24" s="85"/>
    </row>
    <row r="25" spans="1:16" ht="15" thickTop="1" x14ac:dyDescent="0.3"/>
  </sheetData>
  <sheetProtection sheet="1" objects="1" scenarios="1" selectLockedCells="1"/>
  <mergeCells count="23">
    <mergeCell ref="D19:E19"/>
    <mergeCell ref="J24:L24"/>
    <mergeCell ref="N23:P23"/>
    <mergeCell ref="N24:P24"/>
    <mergeCell ref="A22:H22"/>
    <mergeCell ref="A23:H23"/>
    <mergeCell ref="A24:H24"/>
    <mergeCell ref="B21:E21"/>
    <mergeCell ref="A1:L1"/>
    <mergeCell ref="A4:A10"/>
    <mergeCell ref="E4:E6"/>
    <mergeCell ref="C4:C10"/>
    <mergeCell ref="D4:D10"/>
    <mergeCell ref="E8:E10"/>
    <mergeCell ref="B4:B10"/>
    <mergeCell ref="A11:H11"/>
    <mergeCell ref="A20:H20"/>
    <mergeCell ref="A12:A19"/>
    <mergeCell ref="B12:B19"/>
    <mergeCell ref="C12:C19"/>
    <mergeCell ref="D12:D18"/>
    <mergeCell ref="E12:E14"/>
    <mergeCell ref="E17:E18"/>
  </mergeCells>
  <pageMargins left="0.7" right="0.7" top="0.75" bottom="0.75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MC Op_Florestais_Plantação</vt:lpstr>
      <vt:lpstr>'MC Op_Florestais_Plantação'!Área_de_Impressão</vt:lpstr>
    </vt:vector>
  </TitlesOfParts>
  <Company>ICNF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 Miguel Melo Rosmaninho</dc:creator>
  <cp:lastModifiedBy>Marlene da Conceição Gonçalves Pereira</cp:lastModifiedBy>
  <cp:lastPrinted>2022-02-22T12:58:37Z</cp:lastPrinted>
  <dcterms:created xsi:type="dcterms:W3CDTF">2019-11-27T17:11:49Z</dcterms:created>
  <dcterms:modified xsi:type="dcterms:W3CDTF">2022-02-24T16:41:12Z</dcterms:modified>
</cp:coreProperties>
</file>